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D:\bio\Qsync\homemade-smFISH-probes\Bi-protocol\"/>
    </mc:Choice>
  </mc:AlternateContent>
  <bookViews>
    <workbookView xWindow="0" yWindow="0" windowWidth="28800" windowHeight="12435"/>
  </bookViews>
  <sheets>
    <sheet name="osk19nt-Atto532" sheetId="43" r:id="rId1"/>
  </sheets>
  <definedNames>
    <definedName name="Modification" localSheetId="0">'osk19nt-Atto532'!$J$2:$J$9</definedName>
    <definedName name="Modificatio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3" l="1"/>
  <c r="C13" i="43" l="1"/>
  <c r="E13" i="43" s="1"/>
  <c r="D12" i="43"/>
  <c r="D7" i="43"/>
  <c r="D4" i="43"/>
  <c r="E5" i="43" s="1"/>
  <c r="G4" i="43"/>
  <c r="G3" i="43"/>
  <c r="B5" i="43"/>
  <c r="D3" i="43"/>
  <c r="C3" i="43" l="1"/>
  <c r="C6" i="43" s="1"/>
  <c r="D6" i="43" s="1"/>
  <c r="E4" i="43" s="1"/>
  <c r="K13" i="43"/>
  <c r="L13" i="43" s="1"/>
  <c r="E9" i="43"/>
  <c r="H13" i="43"/>
  <c r="I13" i="43"/>
  <c r="B17" i="43"/>
  <c r="H17" i="43" s="1"/>
  <c r="E2" i="43"/>
  <c r="F13" i="43"/>
  <c r="D5" i="43" l="1"/>
  <c r="D2" i="43" s="1"/>
  <c r="E3" i="43" l="1"/>
</calcChain>
</file>

<file path=xl/sharedStrings.xml><?xml version="1.0" encoding="utf-8"?>
<sst xmlns="http://schemas.openxmlformats.org/spreadsheetml/2006/main" count="65" uniqueCount="62">
  <si>
    <t>uM/UNIT</t>
  </si>
  <si>
    <t>volume (ul)</t>
  </si>
  <si>
    <t>Modification</t>
  </si>
  <si>
    <t>Key:</t>
  </si>
  <si>
    <t>excess</t>
  </si>
  <si>
    <t>concentration</t>
  </si>
  <si>
    <t>E</t>
  </si>
  <si>
    <t>max</t>
  </si>
  <si>
    <t>CF260</t>
  </si>
  <si>
    <t>amount of probe</t>
  </si>
  <si>
    <t>pmol</t>
  </si>
  <si>
    <t>mandatory input</t>
  </si>
  <si>
    <t>Biotin</t>
  </si>
  <si>
    <t>Molar excess of ddUTP</t>
  </si>
  <si>
    <t>optional input</t>
  </si>
  <si>
    <t>Enzyme</t>
  </si>
  <si>
    <t>unit per pmol</t>
  </si>
  <si>
    <t>output</t>
  </si>
  <si>
    <t>buffer (x)</t>
  </si>
  <si>
    <t>H2O</t>
  </si>
  <si>
    <t>Total volume</t>
  </si>
  <si>
    <t>Resuspension volume</t>
  </si>
  <si>
    <t>ul</t>
  </si>
  <si>
    <t>% loss</t>
  </si>
  <si>
    <t>OD260 of unlabeled oligo</t>
  </si>
  <si>
    <t>c (uM)</t>
  </si>
  <si>
    <t>labeled oligo</t>
  </si>
  <si>
    <t>Protocol</t>
  </si>
  <si>
    <t>set up the reaction mixture as shown in the cells highlighted in red in a PCR tube and incube O/N (16-18h) at 37C in a PCR machine with the hotlid on (IMPORTANT)</t>
  </si>
  <si>
    <t xml:space="preserve">precipitate the probe by adding NaAcetate (pH=5.5-7.0 300 mM final concentration) and dH20 up to 200 ul   </t>
  </si>
  <si>
    <t>spin at ~16000 g at 4 C for 20 minutes</t>
  </si>
  <si>
    <t>remove the supernatant, wash with 1ml of ice cold 80% EtOH - vortex the pellet</t>
  </si>
  <si>
    <t>spin at ~16000 g at 4 C for 5 minutes</t>
  </si>
  <si>
    <t>remove as much of the EtOH as possible</t>
  </si>
  <si>
    <t>air-dry, resuspend and measure OD @ 260 nm and at the dye absorption maximum (except biotin)</t>
  </si>
  <si>
    <t>get the concentration and the degree of labeling (DOL - except for biotin) from the chart</t>
  </si>
  <si>
    <t>fill in the values to the lower half of the chart (green cells) - measure the OD260nm of the unlabeled oligo as well (at the same concentration as used at the start of the labeling)</t>
  </si>
  <si>
    <t>Atto 565</t>
  </si>
  <si>
    <t>Atto 633</t>
  </si>
  <si>
    <t>no modification</t>
  </si>
  <si>
    <t>transfer the pellet into a new Eppendorf tube and repeat Steps 6 and 7 two times</t>
  </si>
  <si>
    <t>enzyme</t>
  </si>
  <si>
    <t>fill the upper half of the chart providing the concentration of the oligo, the amount of probe to be labeled and the intended modification (cells highlighted in green)</t>
  </si>
  <si>
    <t>oligo (uM)</t>
  </si>
  <si>
    <t>TdT (U/ul)</t>
  </si>
  <si>
    <t>Final c</t>
  </si>
  <si>
    <t>ddUTP (uM)</t>
  </si>
  <si>
    <t>volume to 1000 pmol</t>
  </si>
  <si>
    <t xml:space="preserve"> </t>
  </si>
  <si>
    <t>Target conc/probe (nM)</t>
  </si>
  <si>
    <t xml:space="preserve">in </t>
  </si>
  <si>
    <t>Dilution (x)</t>
  </si>
  <si>
    <t>ul hybridization volume use</t>
  </si>
  <si>
    <t>ul probe mix</t>
  </si>
  <si>
    <t>Atto532</t>
  </si>
  <si>
    <t>BDP-FL</t>
  </si>
  <si>
    <t>transfer to -20C for 15-20 minutes</t>
  </si>
  <si>
    <t xml:space="preserve">add 1.5 ug linear acrylamide and 800 ul 100% EtOH prechilled at -20C </t>
  </si>
  <si>
    <t>Number of different oligos:</t>
  </si>
  <si>
    <t>Atto 488</t>
  </si>
  <si>
    <t>-</t>
  </si>
  <si>
    <t>NOTE: adjust the labeled ddUTP parameters (e.g. concentration and enzyme standard amount) when making new labeled nucleotide and/or starting a new batch of enzyme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</si>
</sst>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1" fillId="0" borderId="0" xfId="0" applyFont="1"/>
    <xf numFmtId="0" fontId="0" fillId="3" borderId="0" xfId="0" applyFont="1" applyFill="1"/>
    <xf numFmtId="0" fontId="0" fillId="2" borderId="0" xfId="0" applyFill="1"/>
    <xf numFmtId="0" fontId="1" fillId="4" borderId="0" xfId="0" applyFont="1" applyFill="1"/>
    <xf numFmtId="0" fontId="3" fillId="2" borderId="0" xfId="0" applyFont="1" applyFill="1"/>
    <xf numFmtId="0" fontId="1" fillId="5" borderId="0" xfId="0" applyFont="1" applyFill="1"/>
    <xf numFmtId="0" fontId="0" fillId="5" borderId="0" xfId="0" applyFill="1"/>
    <xf numFmtId="0" fontId="0" fillId="6" borderId="0" xfId="0" applyFill="1"/>
    <xf numFmtId="0" fontId="3" fillId="6" borderId="0" xfId="0" applyFont="1" applyFill="1"/>
    <xf numFmtId="0" fontId="1" fillId="6" borderId="0" xfId="0" applyFont="1" applyFill="1"/>
    <xf numFmtId="0" fontId="1" fillId="7" borderId="0" xfId="0" applyFont="1" applyFill="1"/>
    <xf numFmtId="0" fontId="0" fillId="7" borderId="0" xfId="0" applyFill="1"/>
    <xf numFmtId="0" fontId="0" fillId="3" borderId="0" xfId="0" applyFill="1"/>
    <xf numFmtId="0" fontId="0" fillId="2" borderId="0" xfId="0" applyFont="1" applyFill="1"/>
    <xf numFmtId="0" fontId="0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ont="1" applyFill="1" applyBorder="1"/>
    <xf numFmtId="0" fontId="1" fillId="0" borderId="0" xfId="0" applyFont="1" applyFill="1" applyBorder="1"/>
    <xf numFmtId="0" fontId="0" fillId="2" borderId="0" xfId="0" applyFill="1" applyBorder="1"/>
    <xf numFmtId="0" fontId="0" fillId="2" borderId="0" xfId="0" applyFont="1" applyFill="1" applyBorder="1"/>
    <xf numFmtId="0" fontId="0" fillId="4" borderId="0" xfId="0" applyFill="1" applyBorder="1"/>
    <xf numFmtId="0" fontId="0" fillId="4" borderId="0" xfId="0" applyFill="1"/>
    <xf numFmtId="2" fontId="0" fillId="2" borderId="0" xfId="0" applyNumberFormat="1" applyFont="1" applyFill="1"/>
    <xf numFmtId="0" fontId="0" fillId="0" borderId="0" xfId="0" quotePrefix="1"/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topLeftCell="B1" zoomScale="150" zoomScaleNormal="150" workbookViewId="0">
      <selection activeCell="Q17" sqref="Q17"/>
    </sheetView>
  </sheetViews>
  <sheetFormatPr defaultRowHeight="15" x14ac:dyDescent="0.25"/>
  <cols>
    <col min="1" max="1" width="22.28515625" customWidth="1"/>
    <col min="2" max="2" width="11.28515625" customWidth="1"/>
    <col min="3" max="3" width="0.140625" hidden="1" customWidth="1"/>
    <col min="4" max="4" width="10.85546875" customWidth="1"/>
    <col min="5" max="5" width="20.28515625" customWidth="1"/>
    <col min="6" max="6" width="20.140625" bestFit="1" customWidth="1"/>
    <col min="7" max="7" width="11.7109375" bestFit="1" customWidth="1"/>
    <col min="10" max="10" width="16.5703125" customWidth="1"/>
    <col min="12" max="12" width="12.42578125" bestFit="1" customWidth="1"/>
  </cols>
  <sheetData>
    <row r="1" spans="1:16" x14ac:dyDescent="0.25">
      <c r="B1" t="s">
        <v>0</v>
      </c>
      <c r="D1" t="s">
        <v>1</v>
      </c>
      <c r="E1" t="s">
        <v>45</v>
      </c>
      <c r="F1" s="1" t="s">
        <v>2</v>
      </c>
      <c r="G1" s="1" t="s">
        <v>54</v>
      </c>
      <c r="J1" s="3"/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41</v>
      </c>
    </row>
    <row r="2" spans="1:16" x14ac:dyDescent="0.25">
      <c r="A2" t="s">
        <v>19</v>
      </c>
      <c r="B2" s="26" t="s">
        <v>60</v>
      </c>
      <c r="D2" s="5">
        <f>D7-SUM(D3:D5)</f>
        <v>6.8333333333333321</v>
      </c>
      <c r="E2">
        <f>B3/D$7*D3</f>
        <v>66.666666666666671</v>
      </c>
      <c r="F2" t="s">
        <v>9</v>
      </c>
      <c r="G2" s="6">
        <v>1000</v>
      </c>
      <c r="H2" t="s">
        <v>10</v>
      </c>
      <c r="J2" s="3" t="s">
        <v>12</v>
      </c>
      <c r="K2" s="3">
        <v>3</v>
      </c>
      <c r="L2" s="3">
        <v>5000</v>
      </c>
      <c r="M2" s="3">
        <v>0</v>
      </c>
      <c r="N2" s="3">
        <v>0</v>
      </c>
      <c r="O2" s="3">
        <v>0</v>
      </c>
      <c r="P2" s="3">
        <v>6.0000000000000001E-3</v>
      </c>
    </row>
    <row r="3" spans="1:16" x14ac:dyDescent="0.25">
      <c r="A3" t="s">
        <v>43</v>
      </c>
      <c r="B3" s="4">
        <v>240</v>
      </c>
      <c r="C3">
        <f>B5/B3/G3</f>
        <v>4.1666666666666661</v>
      </c>
      <c r="D3" s="5">
        <f>G2/B3</f>
        <v>4.166666666666667</v>
      </c>
      <c r="E3">
        <f>B5/D$7*D5</f>
        <v>333.33333333333337</v>
      </c>
      <c r="F3" t="s">
        <v>13</v>
      </c>
      <c r="G3" s="10">
        <f>INDEX(J2:L200, MATCH(G1, Modification,0),2)</f>
        <v>5</v>
      </c>
      <c r="J3" s="3" t="s">
        <v>37</v>
      </c>
      <c r="K3" s="3">
        <v>5</v>
      </c>
      <c r="L3" s="3">
        <v>5000</v>
      </c>
      <c r="M3" s="3">
        <v>120000</v>
      </c>
      <c r="N3" s="3">
        <v>570</v>
      </c>
      <c r="O3" s="3">
        <v>0.34</v>
      </c>
      <c r="P3" s="3">
        <v>1.2E-2</v>
      </c>
    </row>
    <row r="4" spans="1:16" x14ac:dyDescent="0.25">
      <c r="A4" t="s">
        <v>18</v>
      </c>
      <c r="B4" s="9">
        <v>5</v>
      </c>
      <c r="D4" s="5">
        <f>D7/B4</f>
        <v>3</v>
      </c>
      <c r="E4">
        <f>B6/D$7*D6</f>
        <v>0.79999999999999993</v>
      </c>
      <c r="F4" t="s">
        <v>15</v>
      </c>
      <c r="G4" s="10">
        <f>INDEX(J2:P200, MATCH(G1, Modification,0),7)</f>
        <v>1.2E-2</v>
      </c>
      <c r="H4" t="s">
        <v>16</v>
      </c>
      <c r="J4" s="3" t="s">
        <v>38</v>
      </c>
      <c r="K4" s="3">
        <v>3</v>
      </c>
      <c r="L4" s="3">
        <v>5000</v>
      </c>
      <c r="M4" s="3">
        <v>130000</v>
      </c>
      <c r="N4" s="3">
        <v>634</v>
      </c>
      <c r="O4" s="3">
        <v>0.05</v>
      </c>
      <c r="P4" s="3">
        <v>6.0000000000000001E-3</v>
      </c>
    </row>
    <row r="5" spans="1:16" x14ac:dyDescent="0.25">
      <c r="A5" t="s">
        <v>46</v>
      </c>
      <c r="B5" s="9">
        <f>INDEX(J2:L200, MATCH(G1, Modification,0),3)</f>
        <v>5000</v>
      </c>
      <c r="C5">
        <v>1</v>
      </c>
      <c r="D5" s="5">
        <f>D3/C3*C5</f>
        <v>1.0000000000000002</v>
      </c>
      <c r="E5">
        <f>B4/D$7*D4</f>
        <v>1</v>
      </c>
      <c r="J5" s="3" t="s">
        <v>39</v>
      </c>
      <c r="K5" s="3">
        <v>2.5</v>
      </c>
      <c r="L5" s="3">
        <v>1</v>
      </c>
      <c r="M5" s="3">
        <v>0</v>
      </c>
      <c r="N5" s="3">
        <v>0</v>
      </c>
      <c r="O5" s="3">
        <v>0</v>
      </c>
      <c r="P5" s="3">
        <v>6.0000000000000001E-3</v>
      </c>
    </row>
    <row r="6" spans="1:16" x14ac:dyDescent="0.25">
      <c r="A6" t="s">
        <v>44</v>
      </c>
      <c r="B6" s="9">
        <v>20</v>
      </c>
      <c r="C6">
        <f>G4*(B3*C3)/B6</f>
        <v>0.59999999999999987</v>
      </c>
      <c r="D6" s="5">
        <f>C6*D3/C3</f>
        <v>0.6</v>
      </c>
      <c r="J6" s="3" t="s">
        <v>55</v>
      </c>
      <c r="K6" s="14">
        <v>5</v>
      </c>
      <c r="L6" s="14">
        <v>2500</v>
      </c>
      <c r="M6" s="14">
        <v>80000</v>
      </c>
      <c r="N6" s="14">
        <v>507</v>
      </c>
      <c r="O6" s="14">
        <v>1.4999999999999999E-2</v>
      </c>
      <c r="P6" s="3">
        <v>6.0000000000000001E-3</v>
      </c>
    </row>
    <row r="7" spans="1:16" x14ac:dyDescent="0.25">
      <c r="A7" t="s">
        <v>20</v>
      </c>
      <c r="D7" s="2">
        <f>G2*0.015</f>
        <v>15</v>
      </c>
      <c r="J7" s="3" t="s">
        <v>54</v>
      </c>
      <c r="K7" s="14">
        <v>5</v>
      </c>
      <c r="L7" s="14">
        <v>5000</v>
      </c>
      <c r="M7" s="14">
        <v>115000</v>
      </c>
      <c r="N7" s="14">
        <v>535</v>
      </c>
      <c r="O7" s="14">
        <v>0.2</v>
      </c>
      <c r="P7" s="3">
        <v>1.2E-2</v>
      </c>
    </row>
    <row r="8" spans="1:16" x14ac:dyDescent="0.25">
      <c r="J8" s="3" t="s">
        <v>59</v>
      </c>
      <c r="K8" s="14">
        <v>5</v>
      </c>
      <c r="L8" s="14">
        <v>5000</v>
      </c>
      <c r="M8" s="14">
        <v>90000</v>
      </c>
      <c r="N8" s="14">
        <v>502</v>
      </c>
      <c r="O8" s="14">
        <v>0.22</v>
      </c>
      <c r="P8" s="3">
        <v>6.0000000000000001E-3</v>
      </c>
    </row>
    <row r="9" spans="1:16" x14ac:dyDescent="0.25">
      <c r="A9" t="s">
        <v>21</v>
      </c>
      <c r="B9" s="15">
        <v>25</v>
      </c>
      <c r="D9" t="s">
        <v>22</v>
      </c>
      <c r="E9" s="5">
        <f>(1-(B9*E13/G2))*100</f>
        <v>18.461538461538463</v>
      </c>
      <c r="F9" t="s">
        <v>23</v>
      </c>
      <c r="J9" s="3"/>
      <c r="K9" s="14"/>
      <c r="L9" s="14"/>
      <c r="M9" s="14"/>
      <c r="N9" s="14"/>
      <c r="O9" s="14"/>
      <c r="P9" s="3"/>
    </row>
    <row r="10" spans="1:16" x14ac:dyDescent="0.25">
      <c r="J10" s="27" t="s">
        <v>61</v>
      </c>
    </row>
    <row r="11" spans="1:16" x14ac:dyDescent="0.25">
      <c r="A11" t="s">
        <v>24</v>
      </c>
      <c r="D11" s="25">
        <v>43.08</v>
      </c>
      <c r="E11" t="s">
        <v>6</v>
      </c>
      <c r="F11" s="5">
        <f>D11/B3*10^6+9000</f>
        <v>188500</v>
      </c>
    </row>
    <row r="12" spans="1:16" x14ac:dyDescent="0.25">
      <c r="D12" t="str">
        <f>CONCATENATE("OD",INDEX(J$2:O$200, MATCH(G$1, Modification,0),5))</f>
        <v>OD535</v>
      </c>
      <c r="E12" s="16" t="s">
        <v>25</v>
      </c>
      <c r="F12" s="16" t="s">
        <v>48</v>
      </c>
      <c r="I12" t="s">
        <v>47</v>
      </c>
    </row>
    <row r="13" spans="1:16" x14ac:dyDescent="0.25">
      <c r="A13" t="s">
        <v>26</v>
      </c>
      <c r="B13" s="4">
        <v>6.87</v>
      </c>
      <c r="C13" s="4">
        <f>INDEX(J$2:O$200, MATCH(G$1, Modification,0),6)</f>
        <v>0.2</v>
      </c>
      <c r="D13" s="4">
        <v>3.61</v>
      </c>
      <c r="E13" s="5">
        <f>(B13-D13*C13)/F$11*10^6</f>
        <v>32.615384615384613</v>
      </c>
      <c r="F13" s="5">
        <f>IF(INDEX(J2:O200,MATCH(G1,Modification,0),4)&lt;&gt;0,D13/(B13-D13*C13)*F11/INDEX(J2:O200,MATCH(G1,Modification,0),4),"")</f>
        <v>0.96246923707957344</v>
      </c>
      <c r="H13">
        <f>E13*B9</f>
        <v>815.38461538461536</v>
      </c>
      <c r="I13">
        <f>1000/E13</f>
        <v>30.660377358490567</v>
      </c>
      <c r="K13">
        <f>20/E13</f>
        <v>0.61320754716981141</v>
      </c>
      <c r="L13">
        <f>K13*5</f>
        <v>3.0660377358490569</v>
      </c>
    </row>
    <row r="14" spans="1:16" x14ac:dyDescent="0.25">
      <c r="A14" s="17"/>
      <c r="B14" s="17"/>
      <c r="C14" s="17"/>
      <c r="D14" s="17" t="s">
        <v>48</v>
      </c>
      <c r="E14" s="17"/>
      <c r="F14" s="17"/>
      <c r="G14" s="17"/>
    </row>
    <row r="15" spans="1:16" x14ac:dyDescent="0.25">
      <c r="A15" s="17" t="s">
        <v>58</v>
      </c>
      <c r="B15" s="21">
        <v>15</v>
      </c>
      <c r="C15" s="18"/>
      <c r="D15" s="19"/>
      <c r="E15" s="18"/>
      <c r="F15" s="20"/>
      <c r="G15" s="18"/>
    </row>
    <row r="16" spans="1:16" x14ac:dyDescent="0.25">
      <c r="A16" s="18" t="s">
        <v>49</v>
      </c>
      <c r="B16" s="21">
        <v>2</v>
      </c>
      <c r="C16" s="18"/>
      <c r="D16" s="18"/>
      <c r="E16" s="19"/>
      <c r="F16" s="19"/>
      <c r="G16" s="18"/>
    </row>
    <row r="17" spans="1:16" x14ac:dyDescent="0.25">
      <c r="A17" s="18" t="s">
        <v>51</v>
      </c>
      <c r="B17" s="23">
        <f>E13/B15/B16*1000</f>
        <v>1087.1794871794871</v>
      </c>
      <c r="C17" s="18"/>
      <c r="D17" s="18" t="s">
        <v>50</v>
      </c>
      <c r="E17" s="22">
        <v>250</v>
      </c>
      <c r="F17" s="19" t="s">
        <v>52</v>
      </c>
      <c r="G17" s="18"/>
      <c r="H17" s="24">
        <f>E17/B17</f>
        <v>0.22995283018867926</v>
      </c>
      <c r="I17" t="s">
        <v>53</v>
      </c>
    </row>
    <row r="18" spans="1:16" x14ac:dyDescent="0.25">
      <c r="A18" s="17"/>
      <c r="B18" s="17"/>
      <c r="C18" s="17"/>
      <c r="D18" s="17"/>
      <c r="E18" s="17"/>
      <c r="F18" s="17"/>
      <c r="G18" s="17"/>
    </row>
    <row r="19" spans="1:16" x14ac:dyDescent="0.25">
      <c r="A19" t="s">
        <v>27</v>
      </c>
    </row>
    <row r="20" spans="1:16" x14ac:dyDescent="0.25">
      <c r="A20">
        <v>1</v>
      </c>
      <c r="B20" t="s">
        <v>42</v>
      </c>
      <c r="O20" s="2" t="s">
        <v>3</v>
      </c>
    </row>
    <row r="21" spans="1:16" x14ac:dyDescent="0.25">
      <c r="A21">
        <v>2</v>
      </c>
      <c r="B21" t="s">
        <v>28</v>
      </c>
      <c r="O21" s="7" t="s">
        <v>11</v>
      </c>
      <c r="P21" s="8"/>
    </row>
    <row r="22" spans="1:16" x14ac:dyDescent="0.25">
      <c r="A22">
        <v>3</v>
      </c>
      <c r="B22" t="s">
        <v>29</v>
      </c>
      <c r="O22" s="11" t="s">
        <v>14</v>
      </c>
      <c r="P22" s="9"/>
    </row>
    <row r="23" spans="1:16" x14ac:dyDescent="0.25">
      <c r="B23" t="s">
        <v>57</v>
      </c>
      <c r="O23" s="12" t="s">
        <v>17</v>
      </c>
      <c r="P23" s="13"/>
    </row>
    <row r="24" spans="1:16" x14ac:dyDescent="0.25">
      <c r="A24">
        <v>4</v>
      </c>
      <c r="B24" t="s">
        <v>56</v>
      </c>
    </row>
    <row r="25" spans="1:16" x14ac:dyDescent="0.25">
      <c r="A25">
        <v>5</v>
      </c>
      <c r="B25" t="s">
        <v>30</v>
      </c>
    </row>
    <row r="26" spans="1:16" x14ac:dyDescent="0.25">
      <c r="A26">
        <v>6</v>
      </c>
      <c r="B26" t="s">
        <v>31</v>
      </c>
    </row>
    <row r="27" spans="1:16" x14ac:dyDescent="0.25">
      <c r="A27">
        <v>7</v>
      </c>
      <c r="B27" t="s">
        <v>32</v>
      </c>
    </row>
    <row r="28" spans="1:16" x14ac:dyDescent="0.25">
      <c r="A28">
        <v>8</v>
      </c>
      <c r="B28" t="s">
        <v>40</v>
      </c>
    </row>
    <row r="29" spans="1:16" x14ac:dyDescent="0.25">
      <c r="A29">
        <v>9</v>
      </c>
      <c r="B29" t="s">
        <v>33</v>
      </c>
    </row>
    <row r="30" spans="1:16" x14ac:dyDescent="0.25">
      <c r="A30">
        <v>10</v>
      </c>
      <c r="B30" t="s">
        <v>34</v>
      </c>
    </row>
    <row r="31" spans="1:16" x14ac:dyDescent="0.25">
      <c r="A31">
        <v>11</v>
      </c>
      <c r="B31" t="s">
        <v>36</v>
      </c>
    </row>
    <row r="32" spans="1:16" x14ac:dyDescent="0.25">
      <c r="A32">
        <v>12</v>
      </c>
      <c r="B32" t="s">
        <v>35</v>
      </c>
    </row>
  </sheetData>
  <dataValidations count="1">
    <dataValidation type="list" allowBlank="1" showInputMessage="1" showErrorMessage="1" sqref="G1">
      <formula1>Modification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osk19nt-Atto532</vt:lpstr>
      <vt:lpstr>'osk19nt-Atto532'!Modification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Xaft</dc:creator>
  <cp:lastModifiedBy>Gaspar Imre</cp:lastModifiedBy>
  <dcterms:created xsi:type="dcterms:W3CDTF">2016-09-29T09:30:27Z</dcterms:created>
  <dcterms:modified xsi:type="dcterms:W3CDTF">2017-11-13T20:24:50Z</dcterms:modified>
</cp:coreProperties>
</file>